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شتراکی\سلوکی\واحدهای نمونه\واحدهای نمونه 1405\"/>
    </mc:Choice>
  </mc:AlternateContent>
  <xr:revisionPtr revIDLastSave="0" documentId="13_ncr:1_{83594C4E-FF13-4263-944D-F21A4ADA50BD}" xr6:coauthVersionLast="47" xr6:coauthVersionMax="47" xr10:uidLastSave="{00000000-0000-0000-0000-000000000000}"/>
  <bookViews>
    <workbookView xWindow="-120" yWindow="-120" windowWidth="29040" windowHeight="15720" tabRatio="426" xr2:uid="{00000000-000D-0000-FFFF-FFFF00000000}"/>
  </bookViews>
  <sheets>
    <sheet name="اصلي" sheetId="1" r:id="rId1"/>
    <sheet name="فرم امتياز" sheetId="5" r:id="rId2"/>
  </sheets>
  <definedNames>
    <definedName name="_xlnm.Print_Area" localSheetId="0">اصلي!$A$1:$J$29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H18" i="1"/>
  <c r="I18" i="1" s="1"/>
  <c r="W2" i="5" s="1"/>
  <c r="Y2" i="5"/>
  <c r="Q2" i="5"/>
  <c r="I23" i="1"/>
  <c r="R2" i="5" s="1"/>
  <c r="I22" i="1"/>
  <c r="I21" i="1"/>
  <c r="P2" i="5" s="1"/>
  <c r="I19" i="1"/>
  <c r="X2" i="5" s="1"/>
  <c r="H17" i="1"/>
  <c r="H16" i="1"/>
  <c r="H20" i="1"/>
  <c r="I20" i="1" s="1"/>
  <c r="O2" i="5" s="1"/>
  <c r="H21" i="1"/>
  <c r="H22" i="1"/>
  <c r="H23" i="1"/>
  <c r="I24" i="1"/>
  <c r="H24" i="1"/>
  <c r="I25" i="1"/>
  <c r="Z2" i="5" s="1"/>
  <c r="H25" i="1"/>
  <c r="B2" i="5" l="1"/>
  <c r="H7" i="1" l="1"/>
  <c r="I17" i="1" l="1"/>
  <c r="V2" i="5" s="1"/>
  <c r="H13" i="1" l="1"/>
  <c r="H3" i="1"/>
  <c r="H6" i="1"/>
  <c r="I6" i="1" s="1"/>
  <c r="G2" i="5" s="1"/>
  <c r="J11" i="1" l="1"/>
  <c r="H11" i="1" l="1"/>
  <c r="I11" i="1" s="1"/>
  <c r="L2" i="5" s="1"/>
  <c r="H4" i="1" l="1"/>
  <c r="I4" i="1" l="1"/>
  <c r="E2" i="5" s="1"/>
  <c r="H15" i="1"/>
  <c r="I15" i="1" s="1"/>
  <c r="T2" i="5" s="1"/>
  <c r="H12" i="1"/>
  <c r="I12" i="1" s="1"/>
  <c r="M2" i="5" s="1"/>
  <c r="I3" i="1"/>
  <c r="H5" i="1"/>
  <c r="I5" i="1" s="1"/>
  <c r="F2" i="5" s="1"/>
  <c r="I7" i="1"/>
  <c r="H2" i="5" s="1"/>
  <c r="H8" i="1"/>
  <c r="H9" i="1"/>
  <c r="H10" i="1"/>
  <c r="H14" i="1"/>
  <c r="I26" i="1" l="1"/>
  <c r="D2" i="5"/>
  <c r="I13" i="1"/>
  <c r="N2" i="5" s="1"/>
  <c r="I8" i="1"/>
  <c r="I2" i="5" s="1"/>
  <c r="I10" i="1"/>
  <c r="K2" i="5" s="1"/>
  <c r="I16" i="1"/>
  <c r="U2" i="5" s="1"/>
  <c r="I14" i="1"/>
  <c r="S2" i="5" s="1"/>
  <c r="I9" i="1"/>
  <c r="J2" i="5" s="1"/>
  <c r="A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MHMB</author>
  </authors>
  <commentList>
    <comment ref="E1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تمامی موارد ذیل با </t>
        </r>
        <r>
          <rPr>
            <b/>
            <sz val="18"/>
            <color indexed="81"/>
            <rFont val="Tahoma"/>
            <family val="2"/>
          </rPr>
          <t>*</t>
        </r>
        <r>
          <rPr>
            <sz val="9"/>
            <color indexed="81"/>
            <rFont val="Tahoma"/>
            <family val="2"/>
          </rPr>
          <t xml:space="preserve"> مشخص شود 
خدمات پس از فروش
ارتباط با رسانه ها
واحد روابط عمومی
واحد رسیدگی به شکایات
کیفیت
زیست محیطی
مدیریت
HSE </t>
        </r>
      </text>
    </comment>
  </commentList>
</comments>
</file>

<file path=xl/sharedStrings.xml><?xml version="1.0" encoding="utf-8"?>
<sst xmlns="http://schemas.openxmlformats.org/spreadsheetml/2006/main" count="161" uniqueCount="124">
  <si>
    <t>ردیف</t>
  </si>
  <si>
    <t>شاخص</t>
  </si>
  <si>
    <t>واحد سنجش</t>
  </si>
  <si>
    <t>میزان تولید</t>
  </si>
  <si>
    <t>میزان فروش</t>
  </si>
  <si>
    <t>سود عملیاتی قبل از کسر مالیات</t>
  </si>
  <si>
    <t>ارزش موجودی انبار کالای ساخته شده</t>
  </si>
  <si>
    <t>هزینه انرژی مصرفی</t>
  </si>
  <si>
    <t>هزینه تحقیق و نوآوری</t>
  </si>
  <si>
    <t>هزینه آموزش نیروی انسانی</t>
  </si>
  <si>
    <t>ارزش صادرات</t>
  </si>
  <si>
    <t>تعداد نیروی انسانی براساس فهرست بیمه شدگان</t>
  </si>
  <si>
    <t>تعداد نیروی انسانی با درجه فوق دیپلم و بالاتر</t>
  </si>
  <si>
    <t>مشتری مداری</t>
  </si>
  <si>
    <t>هزار دلار</t>
  </si>
  <si>
    <t>نفر</t>
  </si>
  <si>
    <t xml:space="preserve">ارتباط با رسانه ها </t>
  </si>
  <si>
    <t>واحد روابط عمومی</t>
  </si>
  <si>
    <t xml:space="preserve">زیست محیطی </t>
  </si>
  <si>
    <t xml:space="preserve">گواهینامه های معتبر کیفیت محصول                       </t>
  </si>
  <si>
    <t xml:space="preserve"> کیفیت    </t>
  </si>
  <si>
    <t>A</t>
  </si>
  <si>
    <t>B</t>
  </si>
  <si>
    <t>C</t>
  </si>
  <si>
    <t>D</t>
  </si>
  <si>
    <t>E</t>
  </si>
  <si>
    <t>F</t>
  </si>
  <si>
    <t>G</t>
  </si>
  <si>
    <t>H</t>
  </si>
  <si>
    <t>L</t>
  </si>
  <si>
    <t>Q</t>
  </si>
  <si>
    <t>S</t>
  </si>
  <si>
    <t>U1</t>
  </si>
  <si>
    <t>U2</t>
  </si>
  <si>
    <t>U3</t>
  </si>
  <si>
    <t>T1</t>
  </si>
  <si>
    <t>T2</t>
  </si>
  <si>
    <t>T3</t>
  </si>
  <si>
    <t>T4</t>
  </si>
  <si>
    <t>نام واحد</t>
  </si>
  <si>
    <t>نام استان</t>
  </si>
  <si>
    <t>جمع امتيازات</t>
  </si>
  <si>
    <t xml:space="preserve">خدمات پس از فروش    </t>
  </si>
  <si>
    <t>واحد رسیدگی به شکایات</t>
  </si>
  <si>
    <t>"</t>
  </si>
  <si>
    <t>استان استقرار :</t>
  </si>
  <si>
    <t>رشد فروش نسبت به سال قبل ( درصد )</t>
  </si>
  <si>
    <t>نسبت سود به فروش در سال جاری ( درصد )</t>
  </si>
  <si>
    <t>درصد</t>
  </si>
  <si>
    <t>رشد تولید نسبت به سال قبل ( درصد )</t>
  </si>
  <si>
    <t>نسبت ارزش موجودی انبار کالای ساخته شده به فروش ( درصد)</t>
  </si>
  <si>
    <t>نسبت هزینه انرژی مصرفی به فروش ( درصد )</t>
  </si>
  <si>
    <t>نسبت هزینه تحقیق به فروش</t>
  </si>
  <si>
    <t>نسبت هزینه آموزش به فروش ( درصد )</t>
  </si>
  <si>
    <t>افزایش نیروی انسانی ( درصد )</t>
  </si>
  <si>
    <t>میانگین تحصیلات نیروی انسانی</t>
  </si>
  <si>
    <t>رشد صادرات نسبت به سال قبل ( درصد )</t>
  </si>
  <si>
    <t>زیست محیطی</t>
  </si>
  <si>
    <t>مدیریت</t>
  </si>
  <si>
    <t>خدمات پس از فروش</t>
  </si>
  <si>
    <t>ارتباط با رسانه ها</t>
  </si>
  <si>
    <t>کیفیت محصول</t>
  </si>
  <si>
    <t>شـــــرح</t>
  </si>
  <si>
    <t>جمع کل</t>
  </si>
  <si>
    <t>امتیاز</t>
  </si>
  <si>
    <t>شرکت:                                                                                           استان استقرار :</t>
  </si>
  <si>
    <t xml:space="preserve">آیا واحد در سامانه آمار تولید ارائه می نماید ؟                       </t>
  </si>
  <si>
    <t xml:space="preserve">ایا واحد بدهی معوقه بانکی ، بیمه و مالیات دارد؟                </t>
  </si>
  <si>
    <t>بلی              خیر</t>
  </si>
  <si>
    <t>کد آیسیک :</t>
  </si>
  <si>
    <t>خراسان جنوبی</t>
  </si>
  <si>
    <t>آذربایجان شرقی</t>
  </si>
  <si>
    <t>آذربایجان غربی</t>
  </si>
  <si>
    <t>اردبیل</t>
  </si>
  <si>
    <t>اصفهان</t>
  </si>
  <si>
    <t>ایلام</t>
  </si>
  <si>
    <t>تهران</t>
  </si>
  <si>
    <t>چهارمحال و بختیاری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</si>
  <si>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</si>
  <si>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</si>
  <si>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</si>
  <si>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</si>
  <si>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</si>
  <si>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</si>
  <si>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</si>
  <si>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</si>
  <si>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</si>
  <si>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</si>
  <si>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</si>
  <si>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</si>
  <si>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</si>
  <si>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</si>
  <si>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</si>
  <si>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</si>
  <si>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</si>
  <si>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</si>
  <si>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</si>
  <si>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اهواز</t>
  </si>
  <si>
    <t>جنوب کرمان</t>
  </si>
  <si>
    <t>بوشهر</t>
  </si>
  <si>
    <t>کالا</t>
  </si>
  <si>
    <t>HSE</t>
  </si>
  <si>
    <t>U4</t>
  </si>
  <si>
    <t>(میلیون ریال)</t>
  </si>
  <si>
    <t>سرانه فروش ( میلیون ریال )</t>
  </si>
  <si>
    <t>دانش بنیان</t>
  </si>
  <si>
    <t>ایجاد زنجیره ارزش</t>
  </si>
  <si>
    <t>N</t>
  </si>
  <si>
    <t>M</t>
  </si>
  <si>
    <t>دارای مجوز دانش بنیان</t>
  </si>
  <si>
    <t>دارای زنجیره ارزش</t>
  </si>
  <si>
    <t>دارد (عدد 1)
ندارد (عدد 0)</t>
  </si>
  <si>
    <t>تایید (عدد 1)
عدم تایید (عدد 0)</t>
  </si>
  <si>
    <t>سقف امتیاز</t>
  </si>
  <si>
    <t>اختراع به ثبت رسیده</t>
  </si>
  <si>
    <t>مسئولیت اجتماعی</t>
  </si>
  <si>
    <t>U5</t>
  </si>
  <si>
    <t>U6</t>
  </si>
  <si>
    <t>…</t>
  </si>
  <si>
    <t xml:space="preserve">تعداد اختراع به ثبت رسیده </t>
  </si>
  <si>
    <t>تعداد پروژه مسئولیت اجتماعی انجام شده</t>
  </si>
  <si>
    <t>سال 1403</t>
  </si>
  <si>
    <t xml:space="preserve">پرسشنامه انتخاب واحد صنعتی نمونه سال 1405 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</si>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</sst>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0.0"/>
    <numFmt numFmtId="166" formatCode="_-* #,##0_-;_-* #,##0\-;_-* &quot;-&quot;??_-;_-@_-"/>
  </numFmts>
  <fonts count="21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Titr"/>
      <charset val="178"/>
    </font>
    <font>
      <sz val="10"/>
      <name val="Arial"/>
      <family val="2"/>
    </font>
    <font>
      <b/>
      <sz val="11"/>
      <name val="B Titr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Arial"/>
      <family val="2"/>
    </font>
    <font>
      <b/>
      <sz val="12"/>
      <color theme="1"/>
      <name val="B Roya"/>
      <charset val="178"/>
    </font>
    <font>
      <b/>
      <sz val="13"/>
      <color theme="1"/>
      <name val="B Roya"/>
      <charset val="178"/>
    </font>
    <font>
      <b/>
      <sz val="13"/>
      <name val="B Roya"/>
      <charset val="178"/>
    </font>
    <font>
      <b/>
      <sz val="18"/>
      <color theme="1"/>
      <name val="B Roya"/>
      <charset val="178"/>
    </font>
    <font>
      <b/>
      <sz val="12"/>
      <name val="B Roya"/>
      <charset val="178"/>
    </font>
    <font>
      <sz val="11"/>
      <name val="Calibri"/>
      <family val="2"/>
      <charset val="178"/>
      <scheme val="minor"/>
    </font>
    <font>
      <sz val="9"/>
      <color indexed="81"/>
      <name val="Tahoma"/>
      <family val="2"/>
    </font>
    <font>
      <b/>
      <sz val="18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12"/>
      <color theme="0"/>
      <name val="B Roya"/>
      <charset val="178"/>
    </font>
    <font>
      <b/>
      <sz val="13"/>
      <color theme="0"/>
      <name val="B Roya"/>
      <charset val="178"/>
    </font>
    <font>
      <b/>
      <sz val="11"/>
      <color theme="1"/>
      <name val="B Nazanin"/>
      <charset val="178"/>
    </font>
    <font>
      <sz val="11"/>
      <color theme="0" tint="-0.49998474074526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164" fontId="16" fillId="0" borderId="0" applyFont="0" applyFill="0" applyBorder="0" applyAlignment="0" applyProtection="0"/>
  </cellStyleXfs>
  <cellXfs count="7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textRotation="90"/>
    </xf>
    <xf numFmtId="0" fontId="4" fillId="0" borderId="0" xfId="0" applyFont="1"/>
    <xf numFmtId="0" fontId="5" fillId="2" borderId="1" xfId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readingOrder="1"/>
    </xf>
    <xf numFmtId="1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readingOrder="1"/>
    </xf>
    <xf numFmtId="0" fontId="0" fillId="0" borderId="0" xfId="0" applyAlignment="1">
      <alignment readingOrder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166" fontId="8" fillId="0" borderId="2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4" fontId="10" fillId="2" borderId="5" xfId="1" applyNumberFormat="1" applyFont="1" applyFill="1" applyBorder="1" applyAlignment="1">
      <alignment horizontal="center" vertical="center" wrapText="1"/>
    </xf>
    <xf numFmtId="4" fontId="10" fillId="2" borderId="14" xfId="1" applyNumberFormat="1" applyFont="1" applyFill="1" applyBorder="1" applyAlignment="1">
      <alignment horizontal="center" vertical="center" wrapText="1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2" borderId="7" xfId="1" applyNumberFormat="1" applyFont="1" applyFill="1" applyBorder="1" applyAlignment="1">
      <alignment horizontal="center" vertical="center" wrapText="1"/>
    </xf>
    <xf numFmtId="4" fontId="10" fillId="2" borderId="9" xfId="1" applyNumberFormat="1" applyFont="1" applyFill="1" applyBorder="1" applyAlignment="1">
      <alignment horizontal="center" vertical="center" wrapText="1"/>
    </xf>
    <xf numFmtId="4" fontId="10" fillId="2" borderId="8" xfId="1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3" fontId="8" fillId="0" borderId="4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فهرست امتياز بندي كل واحدها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</xdr:row>
      <xdr:rowOff>114300</xdr:rowOff>
    </xdr:from>
    <xdr:to>
      <xdr:col>2</xdr:col>
      <xdr:colOff>514350</xdr:colOff>
      <xdr:row>2</xdr:row>
      <xdr:rowOff>247650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237385450" y="819150"/>
          <a:ext cx="161925" cy="133350"/>
        </a:xfrm>
        <a:prstGeom prst="round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2</xdr:col>
      <xdr:colOff>1066800</xdr:colOff>
      <xdr:row>2</xdr:row>
      <xdr:rowOff>114300</xdr:rowOff>
    </xdr:from>
    <xdr:to>
      <xdr:col>2</xdr:col>
      <xdr:colOff>1228725</xdr:colOff>
      <xdr:row>2</xdr:row>
      <xdr:rowOff>247650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236671075" y="819150"/>
          <a:ext cx="161925" cy="133350"/>
        </a:xfrm>
        <a:prstGeom prst="roundRect">
          <a:avLst/>
        </a:prstGeom>
        <a:solidFill>
          <a:schemeClr val="tx1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2</xdr:col>
      <xdr:colOff>352425</xdr:colOff>
      <xdr:row>3</xdr:row>
      <xdr:rowOff>114300</xdr:rowOff>
    </xdr:from>
    <xdr:to>
      <xdr:col>2</xdr:col>
      <xdr:colOff>514350</xdr:colOff>
      <xdr:row>3</xdr:row>
      <xdr:rowOff>247650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37385450" y="819150"/>
          <a:ext cx="161925" cy="1333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2</xdr:col>
      <xdr:colOff>1066800</xdr:colOff>
      <xdr:row>3</xdr:row>
      <xdr:rowOff>144066</xdr:rowOff>
    </xdr:from>
    <xdr:to>
      <xdr:col>2</xdr:col>
      <xdr:colOff>1228725</xdr:colOff>
      <xdr:row>3</xdr:row>
      <xdr:rowOff>277416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217564322" y="1344613"/>
          <a:ext cx="161925" cy="133350"/>
        </a:xfrm>
        <a:prstGeom prst="roundRect">
          <a:avLst/>
        </a:prstGeom>
        <a:solidFill>
          <a:schemeClr val="tx1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rightToLeft="1" tabSelected="1" zoomScale="80" zoomScaleNormal="80" workbookViewId="0">
      <selection activeCell="E5" sqref="E5"/>
    </sheetView>
  </sheetViews>
  <sheetFormatPr defaultColWidth="9" defaultRowHeight="27.75" customHeight="1" x14ac:dyDescent="0.25"/>
  <cols>
    <col min="1" max="1" width="8.5703125" style="12" customWidth="1"/>
    <col min="2" max="2" width="36.7109375" style="12" customWidth="1"/>
    <col min="3" max="3" width="20.85546875" style="12" customWidth="1"/>
    <col min="4" max="4" width="21.42578125" style="12" customWidth="1"/>
    <col min="5" max="5" width="16.42578125" style="12" customWidth="1"/>
    <col min="6" max="6" width="6.7109375" style="12" customWidth="1"/>
    <col min="7" max="7" width="55.140625" style="12" customWidth="1"/>
    <col min="8" max="8" width="25.85546875" style="14" customWidth="1"/>
    <col min="9" max="9" width="20.42578125" style="11" customWidth="1"/>
    <col min="10" max="10" width="5.5703125" style="38" customWidth="1"/>
    <col min="11" max="12" width="9" style="26" customWidth="1"/>
    <col min="13" max="13" width="10.140625" style="26" hidden="1" customWidth="1"/>
    <col min="14" max="16" width="9" style="26"/>
    <col min="17" max="16384" width="9" style="12"/>
  </cols>
  <sheetData>
    <row r="1" spans="1:16" ht="38.25" customHeight="1" x14ac:dyDescent="0.25">
      <c r="A1" s="54" t="s">
        <v>122</v>
      </c>
      <c r="B1" s="52"/>
      <c r="C1" s="52"/>
      <c r="D1" s="52"/>
      <c r="E1" s="52"/>
      <c r="F1" s="52" t="s">
        <v>122</v>
      </c>
      <c r="G1" s="52"/>
      <c r="H1" s="52"/>
      <c r="I1" s="53"/>
      <c r="M1" s="28" t="s">
        <v>71</v>
      </c>
    </row>
    <row r="2" spans="1:16" s="15" customFormat="1" ht="27.75" customHeight="1" x14ac:dyDescent="0.25">
      <c r="A2" s="31" t="s">
        <v>65</v>
      </c>
      <c r="B2" s="32" t="s">
        <v>39</v>
      </c>
      <c r="C2" s="30" t="s">
        <v>45</v>
      </c>
      <c r="D2" s="57"/>
      <c r="E2" s="57"/>
      <c r="F2" s="17" t="s">
        <v>0</v>
      </c>
      <c r="G2" s="17" t="s">
        <v>62</v>
      </c>
      <c r="H2" s="18" t="s">
        <v>48</v>
      </c>
      <c r="I2" s="19" t="s">
        <v>64</v>
      </c>
      <c r="J2" s="39"/>
      <c r="K2" s="27"/>
      <c r="L2" s="27"/>
      <c r="M2" s="28" t="s">
        <v>72</v>
      </c>
      <c r="N2" s="27"/>
      <c r="O2" s="27"/>
      <c r="P2" s="27"/>
    </row>
    <row r="3" spans="1:16" s="15" customFormat="1" ht="27.75" customHeight="1" x14ac:dyDescent="0.25">
      <c r="A3" s="58" t="s">
        <v>66</v>
      </c>
      <c r="B3" s="59"/>
      <c r="C3" s="16" t="s">
        <v>68</v>
      </c>
      <c r="D3" s="61" t="s">
        <v>69</v>
      </c>
      <c r="E3" s="63"/>
      <c r="F3" s="19" t="s">
        <v>21</v>
      </c>
      <c r="G3" s="20" t="s">
        <v>46</v>
      </c>
      <c r="H3" s="18" t="e">
        <f>(((E7-D7)/D7)*100)</f>
        <v>#DIV/0!</v>
      </c>
      <c r="I3" s="19" t="e">
        <f>IF(اصلي!H3&lt;=0,0,IF(AND(اصلي!H3&gt;0,اصلي!H3&lt;5),1,IF(AND(اصلي!H3&gt;=5,اصلي!H3&lt;10),2,IF(AND(اصلي!H3&gt;=10,اصلي!H3&lt;15),3,IF(AND(اصلي!H3&gt;=15,اصلي!H3&lt;20),4,IF(AND(اصلي!H3&gt;=20,اصلي!H3&lt;30),5,IF(AND(اصلي!H3&gt;=30,اصلي!H3&lt;40),6,IF(اصلي!H3&gt;=40,8,))))))))</f>
        <v>#DIV/0!</v>
      </c>
      <c r="J3" s="39"/>
      <c r="K3" s="27"/>
      <c r="L3" s="27"/>
      <c r="M3" s="28" t="s">
        <v>73</v>
      </c>
      <c r="N3" s="27"/>
      <c r="O3" s="27"/>
      <c r="P3" s="27"/>
    </row>
    <row r="4" spans="1:16" s="15" customFormat="1" ht="27.75" customHeight="1" x14ac:dyDescent="0.25">
      <c r="A4" s="58" t="s">
        <v>67</v>
      </c>
      <c r="B4" s="60"/>
      <c r="C4" s="16" t="s">
        <v>68</v>
      </c>
      <c r="D4" s="62"/>
      <c r="E4" s="64"/>
      <c r="F4" s="17" t="s">
        <v>22</v>
      </c>
      <c r="G4" s="21" t="s">
        <v>47</v>
      </c>
      <c r="H4" s="18" t="e">
        <f>(E8/E7)*100</f>
        <v>#DIV/0!</v>
      </c>
      <c r="I4" s="19" t="e">
        <f>IF(اصلي!H4&lt;=0,0,IF(AND(اصلي!H4&gt;0,اصلي!H4&lt;10),1,IF(AND(اصلي!H4&gt;=10,اصلي!H4&lt;15),2,IF(AND(اصلي!H4&gt;=15,اصلي!H4&lt;20),3,IF(AND(اصلي!H4&gt;=20,اصلي!H4&lt;30),4,IF(اصلي!H4&gt;=30,5,))))))</f>
        <v>#DIV/0!</v>
      </c>
      <c r="J4" s="39"/>
      <c r="K4" s="27"/>
      <c r="L4" s="27"/>
      <c r="M4" s="28" t="s">
        <v>74</v>
      </c>
      <c r="N4" s="27"/>
      <c r="O4" s="27"/>
      <c r="P4" s="27"/>
    </row>
    <row r="5" spans="1:16" s="15" customFormat="1" ht="27.75" customHeight="1" x14ac:dyDescent="0.25">
      <c r="A5" s="24" t="s">
        <v>0</v>
      </c>
      <c r="B5" s="24" t="s">
        <v>1</v>
      </c>
      <c r="C5" s="24" t="s">
        <v>2</v>
      </c>
      <c r="D5" s="24" t="s">
        <v>121</v>
      </c>
      <c r="E5" s="24" t="s">
        <v>123</v>
      </c>
      <c r="F5" s="17" t="s">
        <v>23</v>
      </c>
      <c r="G5" s="22" t="s">
        <v>50</v>
      </c>
      <c r="H5" s="18" t="e">
        <f>(E9/E7)*100</f>
        <v>#DIV/0!</v>
      </c>
      <c r="I5" s="19" t="e">
        <f>IF(AND(اصلي!H5&gt;=0,اصلي!H5&lt;5),3,IF(AND(اصلي!H5&gt;=5,اصلي!H5&lt;10),2,IF(AND(اصلي!H5&gt;=10,اصلي!H5&lt;15),1,IF(اصلي!H5&gt;=15,0,))))</f>
        <v>#DIV/0!</v>
      </c>
      <c r="J5" s="39"/>
      <c r="K5" s="27"/>
      <c r="L5" s="27"/>
      <c r="M5" s="28" t="s">
        <v>99</v>
      </c>
      <c r="N5" s="27"/>
      <c r="O5" s="27"/>
      <c r="P5" s="27"/>
    </row>
    <row r="6" spans="1:16" s="15" customFormat="1" ht="27.75" customHeight="1" x14ac:dyDescent="0.25">
      <c r="A6" s="25">
        <v>1</v>
      </c>
      <c r="B6" s="33" t="s">
        <v>3</v>
      </c>
      <c r="C6" s="34" t="s">
        <v>100</v>
      </c>
      <c r="D6" s="42"/>
      <c r="E6" s="42"/>
      <c r="F6" s="17" t="s">
        <v>24</v>
      </c>
      <c r="G6" s="22" t="s">
        <v>49</v>
      </c>
      <c r="H6" s="18" t="e">
        <f>((E6-D6)/D6)*100</f>
        <v>#DIV/0!</v>
      </c>
      <c r="I6" s="19" t="e">
        <f>IF(اصلي!H6&lt;=0,0,IF(AND(اصلي!H6&gt;0,اصلي!H6&lt;10),1,IF(AND(اصلي!H6&gt;=10,اصلي!H6&lt;20),2,IF(AND(اصلي!H6&gt;=20,اصلي!H6&lt;30),3,IF(AND(اصلي!H6&gt;=30,اصلي!H6&lt;35),4,IF(اصلي!H6&gt;=35,5,))))))</f>
        <v>#DIV/0!</v>
      </c>
      <c r="J6" s="39"/>
      <c r="K6" s="27"/>
      <c r="L6" s="27"/>
      <c r="M6" s="28" t="s">
        <v>75</v>
      </c>
      <c r="N6" s="27"/>
      <c r="O6" s="27"/>
      <c r="P6" s="27"/>
    </row>
    <row r="7" spans="1:16" s="15" customFormat="1" ht="27.75" customHeight="1" x14ac:dyDescent="0.25">
      <c r="A7" s="25">
        <v>2</v>
      </c>
      <c r="B7" s="33" t="s">
        <v>4</v>
      </c>
      <c r="C7" s="34" t="s">
        <v>103</v>
      </c>
      <c r="D7" s="42"/>
      <c r="E7" s="42"/>
      <c r="F7" s="17" t="s">
        <v>25</v>
      </c>
      <c r="G7" s="22" t="s">
        <v>104</v>
      </c>
      <c r="H7" s="18" t="e">
        <f>(((E7/E14)*100)/1000)</f>
        <v>#DIV/0!</v>
      </c>
      <c r="I7" s="19" t="e">
        <f>IF(اصلي!H7&lt;150,1,IF(AND(اصلي!H7&gt;=150,اصلي!H7&lt;200),2,IF(AND(اصلي!H7&gt;=200,اصلي!H7&lt;300),3,IF(AND(اصلي!H7&gt;=300,اصلي!H7&lt;400),4,IF(AND(اصلي!H7&gt;=400,اصلي!H7&lt;500),5,IF(اصلي!H7&gt;=500,6,))))))</f>
        <v>#DIV/0!</v>
      </c>
      <c r="J7" s="39"/>
      <c r="K7" s="27"/>
      <c r="L7" s="27"/>
      <c r="M7" s="28" t="s">
        <v>98</v>
      </c>
      <c r="N7" s="27"/>
      <c r="O7" s="27"/>
      <c r="P7" s="27"/>
    </row>
    <row r="8" spans="1:16" s="15" customFormat="1" ht="27.75" customHeight="1" x14ac:dyDescent="0.25">
      <c r="A8" s="25">
        <v>3</v>
      </c>
      <c r="B8" s="33" t="s">
        <v>5</v>
      </c>
      <c r="C8" s="34" t="s">
        <v>44</v>
      </c>
      <c r="D8" s="42"/>
      <c r="E8" s="42"/>
      <c r="F8" s="17" t="s">
        <v>26</v>
      </c>
      <c r="G8" s="22" t="s">
        <v>51</v>
      </c>
      <c r="H8" s="18" t="e">
        <f>(((E10/E7)-(D10/D7))/(D10/D7))*100</f>
        <v>#DIV/0!</v>
      </c>
      <c r="I8" s="19" t="e">
        <f>IF(اصلي!H8&lt;=0,4,IF(AND(اصلي!H8&gt;0,اصلي!H8&lt;10),3,IF(AND(اصلي!H8&gt;=10,اصلي!H8&lt;15),2,IF(AND(اصلي!H8&gt;=15,اصلي!H8&lt;20),1,IF(اصلي!H8&gt;=20,0,)))))</f>
        <v>#DIV/0!</v>
      </c>
      <c r="J8" s="39"/>
      <c r="K8" s="27"/>
      <c r="L8" s="27"/>
      <c r="M8" s="28" t="s">
        <v>76</v>
      </c>
      <c r="N8" s="27"/>
      <c r="O8" s="27"/>
      <c r="P8" s="27"/>
    </row>
    <row r="9" spans="1:16" s="15" customFormat="1" ht="27.75" customHeight="1" x14ac:dyDescent="0.25">
      <c r="A9" s="25">
        <v>4</v>
      </c>
      <c r="B9" s="33" t="s">
        <v>6</v>
      </c>
      <c r="C9" s="34" t="s">
        <v>44</v>
      </c>
      <c r="D9" s="42"/>
      <c r="E9" s="42"/>
      <c r="F9" s="17" t="s">
        <v>27</v>
      </c>
      <c r="G9" s="22" t="s">
        <v>52</v>
      </c>
      <c r="H9" s="18" t="e">
        <f>(E11/E7)*100</f>
        <v>#DIV/0!</v>
      </c>
      <c r="I9" s="19" t="e">
        <f>IF(اصلي!H9&lt;0.1,0,IF(AND(اصلي!H9&gt;=0.1,اصلي!H9&lt;0.6),1,IF(AND(اصلي!H9&gt;=0.6,اصلي!H9&lt;1.1),2,IF(AND(اصلي!H9&gt;=1.1,اصلي!H9&lt;2.1),3,IF(AND(اصلي!H9&gt;=2.1,اصلي!H9&lt;3.1),4,IF(اصلي!H9&gt;=3.1,7,))))))</f>
        <v>#DIV/0!</v>
      </c>
      <c r="J9" s="39"/>
      <c r="K9" s="27"/>
      <c r="L9" s="27"/>
      <c r="M9" s="28" t="s">
        <v>77</v>
      </c>
      <c r="N9" s="27"/>
      <c r="O9" s="27"/>
      <c r="P9" s="27"/>
    </row>
    <row r="10" spans="1:16" s="15" customFormat="1" ht="27.75" customHeight="1" x14ac:dyDescent="0.25">
      <c r="A10" s="25">
        <v>5</v>
      </c>
      <c r="B10" s="33" t="s">
        <v>7</v>
      </c>
      <c r="C10" s="34" t="s">
        <v>44</v>
      </c>
      <c r="D10" s="42"/>
      <c r="E10" s="42"/>
      <c r="F10" s="17" t="s">
        <v>28</v>
      </c>
      <c r="G10" s="22" t="s">
        <v>53</v>
      </c>
      <c r="H10" s="18" t="e">
        <f>(E12/E7)*100</f>
        <v>#DIV/0!</v>
      </c>
      <c r="I10" s="19" t="e">
        <f>IF(اصلي!H10&lt;0.1,0,IF(AND(اصلي!H10&gt;=0.1,اصلي!H10&lt;0.41),1,IF(AND(اصلي!H10&gt;=0.41,اصلي!H10&lt;0.51),2,IF(AND(اصلي!H10&gt;=0.51,اصلي!H10&lt;0.76),3,IF(AND(اصلي!H10&gt;=0.76,اصلي!H10&lt;1),4,IF(اصلي!H10&gt;=1,7,))))))</f>
        <v>#DIV/0!</v>
      </c>
      <c r="J10" s="39"/>
      <c r="K10" s="27"/>
      <c r="L10" s="27"/>
      <c r="M10" s="29" t="s">
        <v>70</v>
      </c>
      <c r="N10" s="27"/>
      <c r="O10" s="27"/>
      <c r="P10" s="27"/>
    </row>
    <row r="11" spans="1:16" s="15" customFormat="1" ht="27.75" customHeight="1" x14ac:dyDescent="0.25">
      <c r="A11" s="25">
        <v>6</v>
      </c>
      <c r="B11" s="33" t="s">
        <v>8</v>
      </c>
      <c r="C11" s="34" t="s">
        <v>44</v>
      </c>
      <c r="D11" s="42"/>
      <c r="E11" s="42"/>
      <c r="F11" s="17" t="s">
        <v>29</v>
      </c>
      <c r="G11" s="22" t="s">
        <v>54</v>
      </c>
      <c r="H11" s="18" t="e">
        <f>((E14-D14)/D14)*100</f>
        <v>#DIV/0!</v>
      </c>
      <c r="I11" s="19" t="b">
        <f>IF(J11=3,IF(H11&lt;0,0,IF(AND(H11&gt;=0,H11&lt;0.6),1,IF(AND(H11&gt;=0.6,H11&lt;1),2,IF(AND(H11&gt;=1,H11&lt;2),3,IF(AND(H11&gt;=2,H11&lt;3),4,IF(H11&gt;=3,5,)))))),IF(J11=2,IF(H11&lt;0,0,IF(AND(H11&gt;=0,H11&lt;3),1,IF(AND(H11&gt;=3,H11&lt;5.5),2,IF(AND(H11&gt;=5.5,H11&lt;8),3,IF(AND(H11&gt;=8,H11&lt;10),4,IF(H11&gt;=10,5,)))))),IF(J11=1,IF(H11&lt;0.1,0,IF(AND(H11&gt;=0.1,H11&lt;5.1),1,IF(AND(H11&gt;=5.1,H11&lt;15.1),2,IF(AND(H11&gt;=15.1,H11&lt;25.1),3,IF(AND(H11&gt;=25.1,H11&lt;35.1),4,IF(H11&gt;=35.1,5)))))))))</f>
        <v>0</v>
      </c>
      <c r="J11" s="40">
        <f>IF(AND(E14&gt;0,E14&lt;10),1,IF(AND(E14&gt;=10,E14&lt;50),2,IF(E14&gt;=50,3,)))</f>
        <v>0</v>
      </c>
      <c r="K11" s="27"/>
      <c r="L11" s="27"/>
      <c r="M11" s="28" t="s">
        <v>78</v>
      </c>
      <c r="N11" s="27"/>
      <c r="O11" s="27"/>
      <c r="P11" s="27"/>
    </row>
    <row r="12" spans="1:16" s="15" customFormat="1" ht="27.75" customHeight="1" x14ac:dyDescent="0.25">
      <c r="A12" s="25">
        <v>7</v>
      </c>
      <c r="B12" s="33" t="s">
        <v>9</v>
      </c>
      <c r="C12" s="34" t="s">
        <v>44</v>
      </c>
      <c r="D12" s="42"/>
      <c r="E12" s="42"/>
      <c r="F12" s="17" t="s">
        <v>30</v>
      </c>
      <c r="G12" s="22" t="s">
        <v>55</v>
      </c>
      <c r="H12" s="18" t="e">
        <f>((E15*20)+((E14-E15)*15))/E14</f>
        <v>#DIV/0!</v>
      </c>
      <c r="I12" s="19" t="e">
        <f>IF(AND(اصلي!H12&gt;=0,اصلي!H12&lt;5.1),1,IF(AND(اصلي!H12&gt;=5.1,اصلي!H12&lt;10.1),2,IF(AND(اصلي!H12&gt;=10.1,اصلي!H12&lt;15.1),3,IF(AND(اصلي!H12&gt;=15.1,اصلي!H12&lt;20.1),4,IF(اصلي!H12&gt;=20.1,5,)))))</f>
        <v>#DIV/0!</v>
      </c>
      <c r="J12" s="39">
        <v>0</v>
      </c>
      <c r="K12" s="27"/>
      <c r="L12" s="27"/>
      <c r="M12" s="28" t="s">
        <v>79</v>
      </c>
      <c r="N12" s="27"/>
      <c r="O12" s="27"/>
      <c r="P12" s="27"/>
    </row>
    <row r="13" spans="1:16" s="15" customFormat="1" ht="27.75" customHeight="1" x14ac:dyDescent="0.25">
      <c r="A13" s="25">
        <v>8</v>
      </c>
      <c r="B13" s="33" t="s">
        <v>10</v>
      </c>
      <c r="C13" s="34" t="s">
        <v>14</v>
      </c>
      <c r="D13" s="42"/>
      <c r="E13" s="42"/>
      <c r="F13" s="17" t="s">
        <v>31</v>
      </c>
      <c r="G13" s="22" t="s">
        <v>56</v>
      </c>
      <c r="H13" s="18">
        <f>IFERROR((((E13-D13)/D13)*100),0)</f>
        <v>0</v>
      </c>
      <c r="I13" s="47">
        <f>IF(اصلي!H13&lt;=0,0,IF(AND(اصلي!H13&gt;0,اصلي!H13&lt;11),1,IF(AND(اصلي!H13&gt;=11,اصلي!H13&lt;21),2,IF(AND(اصلي!H13&gt;=21,اصلي!H13&lt;31),3,IF(اصلي!H13&gt;=31,4,)))))</f>
        <v>0</v>
      </c>
      <c r="J13" s="39">
        <v>1</v>
      </c>
      <c r="K13" s="27"/>
      <c r="L13" s="27"/>
      <c r="M13" s="28" t="s">
        <v>80</v>
      </c>
      <c r="N13" s="27"/>
      <c r="O13" s="27"/>
      <c r="P13" s="27"/>
    </row>
    <row r="14" spans="1:16" s="15" customFormat="1" ht="27.75" customHeight="1" x14ac:dyDescent="0.25">
      <c r="A14" s="25">
        <v>9</v>
      </c>
      <c r="B14" s="33" t="s">
        <v>11</v>
      </c>
      <c r="C14" s="34" t="s">
        <v>15</v>
      </c>
      <c r="D14" s="42"/>
      <c r="E14" s="42"/>
      <c r="F14" s="17" t="s">
        <v>32</v>
      </c>
      <c r="G14" s="22" t="s">
        <v>61</v>
      </c>
      <c r="H14" s="18">
        <f>IF(E22="*",1,0)</f>
        <v>0</v>
      </c>
      <c r="I14" s="47">
        <f t="shared" ref="I14:I19" si="0">H14</f>
        <v>0</v>
      </c>
      <c r="J14" s="39"/>
      <c r="K14" s="27"/>
      <c r="L14" s="27"/>
      <c r="M14" s="28" t="s">
        <v>81</v>
      </c>
      <c r="N14" s="27"/>
      <c r="O14" s="27"/>
      <c r="P14" s="27"/>
    </row>
    <row r="15" spans="1:16" s="15" customFormat="1" ht="27.75" customHeight="1" x14ac:dyDescent="0.25">
      <c r="A15" s="25">
        <v>10</v>
      </c>
      <c r="B15" s="33" t="s">
        <v>12</v>
      </c>
      <c r="C15" s="34" t="s">
        <v>15</v>
      </c>
      <c r="D15" s="42"/>
      <c r="E15" s="42"/>
      <c r="F15" s="17" t="s">
        <v>33</v>
      </c>
      <c r="G15" s="22" t="s">
        <v>57</v>
      </c>
      <c r="H15" s="18">
        <f>IF(E23="*",2,0)</f>
        <v>0</v>
      </c>
      <c r="I15" s="47">
        <f t="shared" si="0"/>
        <v>0</v>
      </c>
      <c r="J15" s="39"/>
      <c r="K15" s="27"/>
      <c r="L15" s="27"/>
      <c r="M15" s="28" t="s">
        <v>82</v>
      </c>
      <c r="N15" s="27"/>
      <c r="O15" s="27"/>
      <c r="P15" s="27"/>
    </row>
    <row r="16" spans="1:16" s="15" customFormat="1" ht="46.5" customHeight="1" x14ac:dyDescent="0.25">
      <c r="A16" s="17">
        <v>11</v>
      </c>
      <c r="B16" s="23" t="s">
        <v>105</v>
      </c>
      <c r="C16" s="36" t="s">
        <v>112</v>
      </c>
      <c r="D16" s="73"/>
      <c r="E16" s="74"/>
      <c r="F16" s="17" t="s">
        <v>34</v>
      </c>
      <c r="G16" s="22" t="s">
        <v>58</v>
      </c>
      <c r="H16" s="18">
        <f>IF(E24="*",1,0)</f>
        <v>0</v>
      </c>
      <c r="I16" s="47">
        <f t="shared" si="0"/>
        <v>0</v>
      </c>
      <c r="J16" s="39"/>
      <c r="K16" s="27"/>
      <c r="L16" s="27"/>
      <c r="M16" s="28"/>
      <c r="N16" s="27"/>
      <c r="O16" s="27"/>
      <c r="P16" s="27"/>
    </row>
    <row r="17" spans="1:16" s="15" customFormat="1" ht="49.5" customHeight="1" x14ac:dyDescent="0.25">
      <c r="A17" s="17">
        <v>12</v>
      </c>
      <c r="B17" s="23" t="s">
        <v>106</v>
      </c>
      <c r="C17" s="36" t="s">
        <v>111</v>
      </c>
      <c r="D17" s="73"/>
      <c r="E17" s="74"/>
      <c r="F17" s="44" t="s">
        <v>102</v>
      </c>
      <c r="G17" s="22" t="s">
        <v>101</v>
      </c>
      <c r="H17" s="18">
        <f>IF(E25="*",1,0)</f>
        <v>0</v>
      </c>
      <c r="I17" s="47">
        <f t="shared" si="0"/>
        <v>0</v>
      </c>
      <c r="J17" s="39"/>
      <c r="K17" s="27"/>
      <c r="L17" s="27"/>
      <c r="M17" s="28"/>
      <c r="N17" s="27"/>
      <c r="O17" s="27"/>
      <c r="P17" s="27"/>
    </row>
    <row r="18" spans="1:16" s="15" customFormat="1" ht="27.75" customHeight="1" x14ac:dyDescent="0.25">
      <c r="A18" s="55">
        <v>13</v>
      </c>
      <c r="B18" s="56" t="s">
        <v>13</v>
      </c>
      <c r="C18" s="75" t="s">
        <v>42</v>
      </c>
      <c r="D18" s="76"/>
      <c r="E18" s="35"/>
      <c r="F18" s="44" t="s">
        <v>116</v>
      </c>
      <c r="G18" s="33" t="s">
        <v>114</v>
      </c>
      <c r="H18" s="46">
        <f>IF(E26="",0,MIN(3,E26))</f>
        <v>0</v>
      </c>
      <c r="I18" s="47">
        <f>H18</f>
        <v>0</v>
      </c>
      <c r="J18" s="39"/>
      <c r="K18" s="27"/>
      <c r="L18" s="27"/>
      <c r="M18" s="28" t="s">
        <v>83</v>
      </c>
      <c r="N18" s="27"/>
      <c r="O18" s="27"/>
      <c r="P18" s="27"/>
    </row>
    <row r="19" spans="1:16" s="15" customFormat="1" ht="27.75" customHeight="1" x14ac:dyDescent="0.25">
      <c r="A19" s="55"/>
      <c r="B19" s="56"/>
      <c r="C19" s="75" t="s">
        <v>16</v>
      </c>
      <c r="D19" s="76"/>
      <c r="E19" s="35"/>
      <c r="F19" s="44" t="s">
        <v>117</v>
      </c>
      <c r="G19" s="33" t="s">
        <v>115</v>
      </c>
      <c r="H19" s="46">
        <f>IF(E27="",0,MIN(3,E27))</f>
        <v>0</v>
      </c>
      <c r="I19" s="47">
        <f t="shared" si="0"/>
        <v>0</v>
      </c>
      <c r="J19" s="39"/>
      <c r="K19" s="27"/>
      <c r="L19" s="27"/>
      <c r="M19" s="28" t="s">
        <v>84</v>
      </c>
      <c r="N19" s="27"/>
      <c r="O19" s="27"/>
      <c r="P19" s="27"/>
    </row>
    <row r="20" spans="1:16" s="15" customFormat="1" ht="27.75" customHeight="1" x14ac:dyDescent="0.25">
      <c r="A20" s="55"/>
      <c r="B20" s="56"/>
      <c r="C20" s="75" t="s">
        <v>17</v>
      </c>
      <c r="D20" s="76"/>
      <c r="E20" s="35"/>
      <c r="F20" s="44" t="s">
        <v>35</v>
      </c>
      <c r="G20" s="22" t="s">
        <v>59</v>
      </c>
      <c r="H20" s="18">
        <f>IF(E18="*",1,0)</f>
        <v>0</v>
      </c>
      <c r="I20" s="47">
        <f>H20</f>
        <v>0</v>
      </c>
      <c r="J20" s="39"/>
      <c r="K20" s="27"/>
      <c r="L20" s="27"/>
      <c r="M20" s="28" t="s">
        <v>85</v>
      </c>
      <c r="N20" s="27"/>
      <c r="O20" s="27"/>
      <c r="P20" s="27"/>
    </row>
    <row r="21" spans="1:16" s="15" customFormat="1" ht="27.75" customHeight="1" x14ac:dyDescent="0.25">
      <c r="A21" s="55"/>
      <c r="B21" s="56"/>
      <c r="C21" s="75" t="s">
        <v>43</v>
      </c>
      <c r="D21" s="76"/>
      <c r="E21" s="35"/>
      <c r="F21" s="17" t="s">
        <v>36</v>
      </c>
      <c r="G21" s="22" t="s">
        <v>60</v>
      </c>
      <c r="H21" s="18">
        <f>IF(E19="*",1,0)</f>
        <v>0</v>
      </c>
      <c r="I21" s="47">
        <f>H21</f>
        <v>0</v>
      </c>
      <c r="J21" s="39"/>
      <c r="K21" s="27"/>
      <c r="L21" s="27"/>
      <c r="M21" s="28" t="s">
        <v>86</v>
      </c>
      <c r="N21" s="27"/>
      <c r="O21" s="27"/>
      <c r="P21" s="27"/>
    </row>
    <row r="22" spans="1:16" s="15" customFormat="1" ht="27.75" customHeight="1" x14ac:dyDescent="0.25">
      <c r="A22" s="49">
        <v>14</v>
      </c>
      <c r="B22" s="49" t="s">
        <v>19</v>
      </c>
      <c r="C22" s="77" t="s">
        <v>20</v>
      </c>
      <c r="D22" s="78"/>
      <c r="E22" s="35"/>
      <c r="F22" s="17" t="s">
        <v>37</v>
      </c>
      <c r="G22" s="22" t="s">
        <v>17</v>
      </c>
      <c r="H22" s="18">
        <f>IF(E20="*",1,0)</f>
        <v>0</v>
      </c>
      <c r="I22" s="47">
        <f>H22</f>
        <v>0</v>
      </c>
      <c r="J22" s="39"/>
      <c r="K22" s="27"/>
      <c r="L22" s="27"/>
      <c r="M22" s="28" t="s">
        <v>87</v>
      </c>
      <c r="N22" s="27"/>
      <c r="O22" s="27"/>
      <c r="P22" s="27"/>
    </row>
    <row r="23" spans="1:16" s="15" customFormat="1" ht="27.75" customHeight="1" x14ac:dyDescent="0.25">
      <c r="A23" s="50"/>
      <c r="B23" s="50"/>
      <c r="C23" s="77" t="s">
        <v>18</v>
      </c>
      <c r="D23" s="78"/>
      <c r="E23" s="35"/>
      <c r="F23" s="17" t="s">
        <v>38</v>
      </c>
      <c r="G23" s="22" t="s">
        <v>43</v>
      </c>
      <c r="H23" s="18">
        <f>IF(E21="*",1,0)</f>
        <v>0</v>
      </c>
      <c r="I23" s="47">
        <f>H23</f>
        <v>0</v>
      </c>
      <c r="J23" s="39"/>
      <c r="K23" s="27"/>
      <c r="L23" s="27"/>
      <c r="M23" s="28" t="s">
        <v>88</v>
      </c>
      <c r="N23" s="27"/>
      <c r="O23" s="27"/>
      <c r="P23" s="27"/>
    </row>
    <row r="24" spans="1:16" s="15" customFormat="1" ht="27.75" customHeight="1" x14ac:dyDescent="0.25">
      <c r="A24" s="50"/>
      <c r="B24" s="50"/>
      <c r="C24" s="77" t="s">
        <v>58</v>
      </c>
      <c r="D24" s="78"/>
      <c r="E24" s="35"/>
      <c r="F24" s="17" t="s">
        <v>107</v>
      </c>
      <c r="G24" s="23" t="s">
        <v>109</v>
      </c>
      <c r="H24" s="45">
        <f>D16</f>
        <v>0</v>
      </c>
      <c r="I24" s="48">
        <f>IF($D$16=0,0,IF($D$16=1,10,"فیلد مورد نظر صرفا شامل اعداد 1 یا 0 می باشد"))</f>
        <v>0</v>
      </c>
      <c r="J24" s="39"/>
      <c r="K24" s="27"/>
      <c r="L24" s="27"/>
      <c r="M24" s="28"/>
      <c r="N24" s="27"/>
      <c r="O24" s="27"/>
      <c r="P24" s="27"/>
    </row>
    <row r="25" spans="1:16" s="15" customFormat="1" ht="27.75" customHeight="1" x14ac:dyDescent="0.25">
      <c r="A25" s="50"/>
      <c r="B25" s="50"/>
      <c r="C25" s="77" t="s">
        <v>101</v>
      </c>
      <c r="D25" s="78"/>
      <c r="E25" s="35"/>
      <c r="F25" s="17" t="s">
        <v>108</v>
      </c>
      <c r="G25" s="23" t="s">
        <v>110</v>
      </c>
      <c r="H25" s="45">
        <f>D17</f>
        <v>0</v>
      </c>
      <c r="I25" s="48">
        <f>IF($D$17=0,0,IF($D$17=1,6,"فیلد مورد نظر صرفا شامل اعداد 1 یا 0 می باشد"))</f>
        <v>0</v>
      </c>
      <c r="J25" s="39"/>
      <c r="K25" s="27"/>
      <c r="L25" s="27"/>
      <c r="M25" s="28"/>
      <c r="N25" s="27"/>
      <c r="O25" s="27"/>
      <c r="P25" s="27"/>
    </row>
    <row r="26" spans="1:16" s="15" customFormat="1" ht="27.75" customHeight="1" x14ac:dyDescent="0.25">
      <c r="A26" s="50"/>
      <c r="B26" s="50"/>
      <c r="C26" s="77" t="s">
        <v>119</v>
      </c>
      <c r="D26" s="78"/>
      <c r="E26" s="35"/>
      <c r="F26" s="67" t="s">
        <v>63</v>
      </c>
      <c r="G26" s="68"/>
      <c r="H26" s="69"/>
      <c r="I26" s="65" t="e">
        <f>SUM(I3:I25)</f>
        <v>#DIV/0!</v>
      </c>
      <c r="J26" s="39"/>
      <c r="K26" s="27"/>
      <c r="L26" s="27"/>
      <c r="M26" s="28" t="s">
        <v>89</v>
      </c>
      <c r="N26" s="27"/>
      <c r="O26" s="27"/>
      <c r="P26" s="27"/>
    </row>
    <row r="27" spans="1:16" s="15" customFormat="1" ht="27.75" customHeight="1" x14ac:dyDescent="0.25">
      <c r="A27" s="51"/>
      <c r="B27" s="51"/>
      <c r="C27" s="77" t="s">
        <v>120</v>
      </c>
      <c r="D27" s="78"/>
      <c r="E27" s="35"/>
      <c r="F27" s="70"/>
      <c r="G27" s="71"/>
      <c r="H27" s="72"/>
      <c r="I27" s="66"/>
      <c r="J27" s="39"/>
      <c r="K27" s="27"/>
      <c r="L27" s="27"/>
      <c r="M27" s="28"/>
      <c r="N27" s="27"/>
      <c r="O27" s="27"/>
      <c r="P27" s="27"/>
    </row>
    <row r="28" spans="1:16" ht="27.75" customHeight="1" x14ac:dyDescent="0.25">
      <c r="G28" s="11"/>
      <c r="M28" s="28" t="s">
        <v>90</v>
      </c>
    </row>
    <row r="29" spans="1:16" ht="27.75" customHeight="1" x14ac:dyDescent="0.25">
      <c r="A29" s="13"/>
      <c r="B29" s="13"/>
      <c r="M29" s="28" t="s">
        <v>91</v>
      </c>
    </row>
    <row r="30" spans="1:16" ht="27.75" customHeight="1" x14ac:dyDescent="0.25">
      <c r="A30" s="13"/>
      <c r="B30" s="13"/>
      <c r="M30" s="28" t="s">
        <v>92</v>
      </c>
    </row>
    <row r="31" spans="1:16" ht="27.75" customHeight="1" x14ac:dyDescent="0.25">
      <c r="A31" s="13"/>
      <c r="B31" s="13"/>
      <c r="M31" s="28" t="s">
        <v>93</v>
      </c>
    </row>
    <row r="32" spans="1:16" ht="27.75" customHeight="1" x14ac:dyDescent="0.25">
      <c r="A32" s="13"/>
      <c r="B32" s="13"/>
      <c r="M32" s="28" t="s">
        <v>94</v>
      </c>
    </row>
    <row r="33" spans="1:13" ht="27.75" customHeight="1" x14ac:dyDescent="0.25">
      <c r="A33" s="13"/>
      <c r="B33" s="13"/>
      <c r="M33" s="28" t="s">
        <v>95</v>
      </c>
    </row>
    <row r="34" spans="1:13" ht="27.75" customHeight="1" x14ac:dyDescent="0.25">
      <c r="A34" s="13"/>
      <c r="B34" s="13"/>
      <c r="M34" s="29" t="s">
        <v>96</v>
      </c>
    </row>
    <row r="35" spans="1:13" ht="27.75" customHeight="1" x14ac:dyDescent="0.25">
      <c r="A35" s="13"/>
      <c r="B35" s="13"/>
      <c r="M35" s="26" t="s">
        <v>97</v>
      </c>
    </row>
    <row r="36" spans="1:13" ht="27.75" customHeight="1" x14ac:dyDescent="0.25">
      <c r="A36" s="13"/>
      <c r="B36" s="13"/>
    </row>
    <row r="37" spans="1:13" ht="27.75" customHeight="1" x14ac:dyDescent="0.25">
      <c r="A37" s="13"/>
      <c r="B37" s="13"/>
    </row>
    <row r="38" spans="1:13" ht="27.75" customHeight="1" x14ac:dyDescent="0.25">
      <c r="A38" s="13"/>
      <c r="B38" s="13"/>
    </row>
    <row r="39" spans="1:13" ht="27.75" customHeight="1" x14ac:dyDescent="0.25">
      <c r="A39" s="13"/>
      <c r="B39" s="13"/>
    </row>
    <row r="40" spans="1:13" ht="27.75" customHeight="1" x14ac:dyDescent="0.25">
      <c r="A40" s="13"/>
      <c r="B40" s="13"/>
    </row>
    <row r="41" spans="1:13" ht="27.75" customHeight="1" x14ac:dyDescent="0.25">
      <c r="A41" s="13"/>
      <c r="B41" s="13"/>
    </row>
    <row r="42" spans="1:13" ht="27.75" customHeight="1" x14ac:dyDescent="0.25">
      <c r="A42" s="13"/>
      <c r="B42" s="13"/>
    </row>
    <row r="43" spans="1:13" ht="27.75" customHeight="1" x14ac:dyDescent="0.25">
      <c r="A43" s="13"/>
      <c r="B43" s="13"/>
    </row>
    <row r="44" spans="1:13" ht="27.75" customHeight="1" x14ac:dyDescent="0.25">
      <c r="A44" s="13"/>
      <c r="B44" s="13"/>
    </row>
    <row r="45" spans="1:13" ht="27.75" customHeight="1" x14ac:dyDescent="0.25">
      <c r="A45" s="13"/>
      <c r="B45" s="13"/>
    </row>
    <row r="46" spans="1:13" ht="27.75" customHeight="1" x14ac:dyDescent="0.25">
      <c r="A46" s="13"/>
      <c r="B46" s="13"/>
    </row>
    <row r="47" spans="1:13" ht="27.75" customHeight="1" x14ac:dyDescent="0.25">
      <c r="A47" s="13"/>
      <c r="B47" s="13"/>
    </row>
  </sheetData>
  <sheetProtection selectLockedCells="1"/>
  <mergeCells count="25">
    <mergeCell ref="C19:D19"/>
    <mergeCell ref="C18:D18"/>
    <mergeCell ref="C27:D27"/>
    <mergeCell ref="C26:D26"/>
    <mergeCell ref="C23:D23"/>
    <mergeCell ref="C22:D22"/>
    <mergeCell ref="C21:D21"/>
    <mergeCell ref="C24:D24"/>
    <mergeCell ref="C25:D25"/>
    <mergeCell ref="A22:A27"/>
    <mergeCell ref="B22:B27"/>
    <mergeCell ref="F1:I1"/>
    <mergeCell ref="A1:E1"/>
    <mergeCell ref="A18:A21"/>
    <mergeCell ref="B18:B21"/>
    <mergeCell ref="D2:E2"/>
    <mergeCell ref="A3:B3"/>
    <mergeCell ref="A4:B4"/>
    <mergeCell ref="D3:D4"/>
    <mergeCell ref="E3:E4"/>
    <mergeCell ref="I26:I27"/>
    <mergeCell ref="F26:H27"/>
    <mergeCell ref="D16:E16"/>
    <mergeCell ref="D17:E17"/>
    <mergeCell ref="C20:D20"/>
  </mergeCells>
  <conditionalFormatting sqref="F26">
    <cfRule type="dataBar" priority="1">
      <dataBar>
        <cfvo type="min"/>
        <cfvo type="max"/>
        <color rgb="FF638EC6"/>
      </dataBar>
    </cfRule>
    <cfRule type="dataBar" priority="2">
      <dataBar>
        <cfvo type="min"/>
        <cfvo type="max"/>
        <color rgb="FF638EC6"/>
      </dataBar>
    </cfRule>
  </conditionalFormatting>
  <dataValidations disablePrompts="1" count="2">
    <dataValidation type="list" allowBlank="1" showInputMessage="1" showErrorMessage="1" sqref="D16:E17" xr:uid="{00000000-0002-0000-0000-000000000000}">
      <formula1>$J$12:$J$13</formula1>
    </dataValidation>
    <dataValidation type="list" allowBlank="1" showInputMessage="1" showErrorMessage="1" sqref="D2:E2" xr:uid="{00000000-0002-0000-0000-000001000000}">
      <formula1>$M$1:$M$35</formula1>
    </dataValidation>
  </dataValidations>
  <printOptions horizontalCentered="1"/>
  <pageMargins left="0.39370078740157483" right="0.39370078740157483" top="0.39370078740157483" bottom="0.39370078740157483" header="0" footer="0"/>
  <pageSetup orientation="landscape" r:id="rId1"/>
  <ignoredErrors>
    <ignoredError sqref="H15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"/>
  <sheetViews>
    <sheetView rightToLeft="1" topLeftCell="A16" zoomScale="110" zoomScaleNormal="110" workbookViewId="0">
      <selection activeCell="AB3" sqref="AB3"/>
    </sheetView>
  </sheetViews>
  <sheetFormatPr defaultRowHeight="15" x14ac:dyDescent="0.25"/>
  <cols>
    <col min="1" max="1" width="6.140625" customWidth="1"/>
    <col min="2" max="2" width="21.28515625" bestFit="1" customWidth="1"/>
    <col min="3" max="3" width="11.85546875" customWidth="1"/>
    <col min="4" max="11" width="4.42578125" customWidth="1"/>
    <col min="12" max="12" width="4.5703125" customWidth="1"/>
    <col min="13" max="26" width="4.42578125" customWidth="1"/>
    <col min="27" max="27" width="5.28515625" customWidth="1"/>
  </cols>
  <sheetData>
    <row r="1" spans="1:28" s="4" customFormat="1" ht="87.75" customHeight="1" x14ac:dyDescent="0.45">
      <c r="A1" s="1" t="s">
        <v>0</v>
      </c>
      <c r="B1" s="1" t="s">
        <v>39</v>
      </c>
      <c r="C1" s="1" t="s">
        <v>40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7" t="s">
        <v>26</v>
      </c>
      <c r="J1" s="37" t="s">
        <v>27</v>
      </c>
      <c r="K1" s="37" t="s">
        <v>28</v>
      </c>
      <c r="L1" s="37" t="s">
        <v>29</v>
      </c>
      <c r="M1" s="37" t="s">
        <v>30</v>
      </c>
      <c r="N1" s="37" t="s">
        <v>31</v>
      </c>
      <c r="O1" s="2" t="s">
        <v>35</v>
      </c>
      <c r="P1" s="2" t="s">
        <v>36</v>
      </c>
      <c r="Q1" s="2" t="s">
        <v>37</v>
      </c>
      <c r="R1" s="2" t="s">
        <v>38</v>
      </c>
      <c r="S1" s="2" t="s">
        <v>32</v>
      </c>
      <c r="T1" s="2" t="s">
        <v>33</v>
      </c>
      <c r="U1" s="2" t="s">
        <v>34</v>
      </c>
      <c r="V1" s="2" t="s">
        <v>102</v>
      </c>
      <c r="W1" s="2" t="s">
        <v>116</v>
      </c>
      <c r="X1" s="2" t="s">
        <v>117</v>
      </c>
      <c r="Y1" s="2" t="s">
        <v>107</v>
      </c>
      <c r="Z1" s="2" t="s">
        <v>108</v>
      </c>
      <c r="AA1" s="3" t="s">
        <v>41</v>
      </c>
      <c r="AB1" s="43" t="s">
        <v>113</v>
      </c>
    </row>
    <row r="2" spans="1:28" s="4" customFormat="1" ht="47.25" customHeight="1" x14ac:dyDescent="0.45">
      <c r="A2" s="5">
        <v>1</v>
      </c>
      <c r="B2" s="41" t="str">
        <f>اصلي!B2</f>
        <v>نام واحد</v>
      </c>
      <c r="C2" s="6" t="s">
        <v>118</v>
      </c>
      <c r="D2" s="7" t="e">
        <f>اصلي!I3</f>
        <v>#DIV/0!</v>
      </c>
      <c r="E2" s="7" t="e">
        <f>اصلي!I4</f>
        <v>#DIV/0!</v>
      </c>
      <c r="F2" s="7" t="e">
        <f>اصلي!I5</f>
        <v>#DIV/0!</v>
      </c>
      <c r="G2" s="7" t="e">
        <f>اصلي!I6</f>
        <v>#DIV/0!</v>
      </c>
      <c r="H2" s="7" t="e">
        <f>اصلي!I7</f>
        <v>#DIV/0!</v>
      </c>
      <c r="I2" s="7" t="e">
        <f>اصلي!I8</f>
        <v>#DIV/0!</v>
      </c>
      <c r="J2" s="7" t="e">
        <f>اصلي!I9</f>
        <v>#DIV/0!</v>
      </c>
      <c r="K2" s="7" t="e">
        <f>اصلي!I10</f>
        <v>#DIV/0!</v>
      </c>
      <c r="L2" s="7" t="b">
        <f>اصلي!I11</f>
        <v>0</v>
      </c>
      <c r="M2" s="7" t="e">
        <f>اصلي!I12</f>
        <v>#DIV/0!</v>
      </c>
      <c r="N2" s="7">
        <f>اصلي!I13</f>
        <v>0</v>
      </c>
      <c r="O2" s="8">
        <f>اصلي!I20</f>
        <v>0</v>
      </c>
      <c r="P2" s="8">
        <f>اصلي!I21</f>
        <v>0</v>
      </c>
      <c r="Q2" s="8">
        <f>اصلي!I22</f>
        <v>0</v>
      </c>
      <c r="R2" s="8">
        <f>اصلي!I23</f>
        <v>0</v>
      </c>
      <c r="S2" s="8">
        <f>اصلي!I14</f>
        <v>0</v>
      </c>
      <c r="T2" s="8">
        <f>اصلي!I15</f>
        <v>0</v>
      </c>
      <c r="U2" s="8">
        <f>اصلي!I16</f>
        <v>0</v>
      </c>
      <c r="V2" s="8">
        <f>اصلي!I17</f>
        <v>0</v>
      </c>
      <c r="W2" s="8">
        <f>اصلي!I18</f>
        <v>0</v>
      </c>
      <c r="X2" s="8">
        <f>اصلي!I19</f>
        <v>0</v>
      </c>
      <c r="Y2" s="8">
        <f>اصلي!I24</f>
        <v>0</v>
      </c>
      <c r="Z2" s="8">
        <f>اصلي!I25</f>
        <v>0</v>
      </c>
      <c r="AA2" s="8" t="e">
        <f>SUM(D2:Z2)</f>
        <v>#DIV/0!</v>
      </c>
      <c r="AB2" s="43">
        <v>90</v>
      </c>
    </row>
    <row r="4" spans="1:28" x14ac:dyDescent="0.25">
      <c r="N4" s="9"/>
    </row>
    <row r="13" spans="1:28" x14ac:dyDescent="0.25">
      <c r="L13" s="10"/>
    </row>
  </sheetData>
  <sheetProtection selectLockedCells="1" selectUnlockedCells="1"/>
  <conditionalFormatting sqref="AA1:AA2">
    <cfRule type="dataBar" priority="6">
      <dataBar>
        <cfvo type="min"/>
        <cfvo type="max"/>
        <color rgb="FF638EC6"/>
      </dataBar>
    </cfRule>
  </conditionalFormatting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اصلي</vt:lpstr>
      <vt:lpstr>فرم امتياز</vt:lpstr>
      <vt:lpstr>اصلي!Print_Area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lavasanir</dc:creator>
  <cp:lastModifiedBy>solouki</cp:lastModifiedBy>
  <cp:lastPrinted>2024-02-17T06:20:49Z</cp:lastPrinted>
  <dcterms:created xsi:type="dcterms:W3CDTF">2015-05-18T06:54:24Z</dcterms:created>
  <dcterms:modified xsi:type="dcterms:W3CDTF">2026-01-05T06:06:14Z</dcterms:modified>
</cp:coreProperties>
</file>